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ldhovenduurzaam2020.sharepoint.com/sites/VHDZ/Gedeelde documenten/Webinars en thema avonden/Webinars/Subsidies en Leningen/"/>
    </mc:Choice>
  </mc:AlternateContent>
  <xr:revisionPtr revIDLastSave="145" documentId="13_ncr:1_{671854A9-9A7B-47DB-B42F-73D298D2A822}" xr6:coauthVersionLast="47" xr6:coauthVersionMax="47" xr10:uidLastSave="{D506190F-3D34-432F-9985-CE04FB058B57}"/>
  <bookViews>
    <workbookView xWindow="-108" yWindow="-108" windowWidth="23256" windowHeight="12456" activeTab="3" xr2:uid="{00E3D41A-9FAC-48EB-9CBB-8BFB95A9962A}"/>
  </bookViews>
  <sheets>
    <sheet name="Uitleg data" sheetId="5" r:id="rId1"/>
    <sheet name="belastingen" sheetId="1" r:id="rId2"/>
    <sheet name="vaste kosten" sheetId="2" r:id="rId3"/>
    <sheet name="verbruik dec 2022" sheetId="3" r:id="rId4"/>
    <sheet name="verbruik jan 2023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 l="1"/>
  <c r="C18" i="4"/>
  <c r="D18" i="4" s="1"/>
  <c r="B17" i="4"/>
  <c r="B16" i="4"/>
  <c r="B15" i="4"/>
  <c r="B14" i="4"/>
  <c r="C16" i="4"/>
  <c r="C15" i="4"/>
  <c r="C14" i="4"/>
  <c r="D16" i="4" s="1"/>
  <c r="C13" i="4"/>
  <c r="C8" i="4"/>
  <c r="C7" i="4"/>
  <c r="C5" i="4"/>
  <c r="C4" i="4"/>
  <c r="D4" i="4" s="1"/>
  <c r="C3" i="4"/>
  <c r="D3" i="4" s="1"/>
  <c r="C2" i="4"/>
  <c r="D2" i="4" s="1"/>
  <c r="B19" i="4"/>
  <c r="B18" i="4"/>
  <c r="B8" i="4"/>
  <c r="B6" i="4"/>
  <c r="B5" i="4"/>
  <c r="B4" i="4"/>
  <c r="B3" i="4"/>
  <c r="B16" i="3"/>
  <c r="B17" i="3"/>
  <c r="D17" i="3" s="1"/>
  <c r="B8" i="3"/>
  <c r="C17" i="3"/>
  <c r="C16" i="3"/>
  <c r="C8" i="3"/>
  <c r="D8" i="3" s="1"/>
  <c r="C7" i="3"/>
  <c r="C13" i="3"/>
  <c r="C14" i="3" s="1"/>
  <c r="D14" i="3" s="1"/>
  <c r="C12" i="3"/>
  <c r="D12" i="3" s="1"/>
  <c r="C4" i="3"/>
  <c r="D4" i="3" s="1"/>
  <c r="C3" i="3"/>
  <c r="D3" i="3" s="1"/>
  <c r="D6" i="3"/>
  <c r="D7" i="3"/>
  <c r="D2" i="3"/>
  <c r="D11" i="3"/>
  <c r="D13" i="4"/>
  <c r="D13" i="3"/>
  <c r="D15" i="3"/>
  <c r="B24" i="4"/>
  <c r="D24" i="4" s="1"/>
  <c r="B21" i="3"/>
  <c r="D21" i="3" s="1"/>
  <c r="D3" i="2"/>
  <c r="E3" i="2" s="1"/>
  <c r="D4" i="2"/>
  <c r="D5" i="2"/>
  <c r="D2" i="2"/>
  <c r="E4" i="2"/>
  <c r="E5" i="2"/>
  <c r="E2" i="2"/>
  <c r="I2" i="2"/>
  <c r="I3" i="2"/>
  <c r="I4" i="2"/>
  <c r="I5" i="2"/>
  <c r="D12" i="1"/>
  <c r="C12" i="1"/>
  <c r="B12" i="1"/>
  <c r="B13" i="1" s="1"/>
  <c r="B9" i="1"/>
  <c r="C9" i="1"/>
  <c r="C10" i="1" s="1"/>
  <c r="D9" i="1"/>
  <c r="B4" i="1"/>
  <c r="B5" i="1" s="1"/>
  <c r="C4" i="1"/>
  <c r="C5" i="1" s="1"/>
  <c r="D4" i="1"/>
  <c r="D5" i="1" s="1"/>
  <c r="D19" i="4" l="1"/>
  <c r="D15" i="4"/>
  <c r="D14" i="4"/>
  <c r="D5" i="4"/>
  <c r="D16" i="3"/>
  <c r="D18" i="3" s="1"/>
  <c r="D9" i="3"/>
  <c r="G11" i="3"/>
  <c r="C5" i="3"/>
  <c r="C6" i="4"/>
  <c r="C17" i="4"/>
  <c r="D13" i="1"/>
  <c r="D14" i="1" s="1"/>
  <c r="B14" i="1"/>
  <c r="C13" i="1"/>
  <c r="C14" i="1" s="1"/>
  <c r="D10" i="1"/>
  <c r="D11" i="1" s="1"/>
  <c r="B10" i="1"/>
  <c r="B11" i="1" s="1"/>
  <c r="C11" i="1"/>
  <c r="D6" i="1"/>
  <c r="C6" i="1"/>
  <c r="B6" i="1"/>
  <c r="D17" i="4" l="1"/>
  <c r="D20" i="4" s="1"/>
  <c r="C21" i="4"/>
  <c r="D21" i="4" s="1"/>
  <c r="C10" i="4"/>
  <c r="D10" i="4" s="1"/>
  <c r="D6" i="4"/>
  <c r="D9" i="4" s="1"/>
  <c r="D11" i="4" s="1"/>
  <c r="D23" i="3"/>
  <c r="D5" i="3"/>
  <c r="G3" i="3"/>
  <c r="D22" i="4" l="1"/>
  <c r="D25" i="4" s="1"/>
</calcChain>
</file>

<file path=xl/sharedStrings.xml><?xml version="1.0" encoding="utf-8"?>
<sst xmlns="http://schemas.openxmlformats.org/spreadsheetml/2006/main" count="82" uniqueCount="57">
  <si>
    <t>Energiebelastingen</t>
  </si>
  <si>
    <t>stroom/kWh</t>
  </si>
  <si>
    <t>ODE/kWh</t>
  </si>
  <si>
    <t>E.B. stroom</t>
  </si>
  <si>
    <t>BTW over bovenstaande</t>
  </si>
  <si>
    <t>Totaal stroom/kWh</t>
  </si>
  <si>
    <r>
      <t>gas/m</t>
    </r>
    <r>
      <rPr>
        <sz val="11"/>
        <color theme="1"/>
        <rFont val="Calibri"/>
        <family val="2"/>
      </rPr>
      <t>³</t>
    </r>
  </si>
  <si>
    <r>
      <t>ODE/m</t>
    </r>
    <r>
      <rPr>
        <sz val="11"/>
        <color theme="1"/>
        <rFont val="Calibri"/>
        <family val="2"/>
      </rPr>
      <t>³</t>
    </r>
  </si>
  <si>
    <t>E.B. gas</t>
  </si>
  <si>
    <r>
      <t>Totaal gas/m</t>
    </r>
    <r>
      <rPr>
        <b/>
        <sz val="11"/>
        <color theme="1"/>
        <rFont val="Calibri"/>
        <family val="2"/>
      </rPr>
      <t>³</t>
    </r>
  </si>
  <si>
    <t>Vermindering/jaar</t>
  </si>
  <si>
    <t>totaal verm E.B.</t>
  </si>
  <si>
    <t>vaste kosten per dag</t>
  </si>
  <si>
    <t>basis 2022</t>
  </si>
  <si>
    <t>BTW 2022</t>
  </si>
  <si>
    <t>basis 2023</t>
  </si>
  <si>
    <t>BTW 2023</t>
  </si>
  <si>
    <t>leveringskosten 2022 stroom</t>
  </si>
  <si>
    <t>netbeheerkosten 2022 stroom</t>
  </si>
  <si>
    <t>leveringskosten 2022 gas</t>
  </si>
  <si>
    <t>netbeheerkosten 2022 gas</t>
  </si>
  <si>
    <t>basis</t>
  </si>
  <si>
    <t>verbruik kWh</t>
  </si>
  <si>
    <t>contractprijs</t>
  </si>
  <si>
    <t>totaal</t>
  </si>
  <si>
    <t>prijs per kWh</t>
  </si>
  <si>
    <t>E.B.</t>
  </si>
  <si>
    <t>ODE</t>
  </si>
  <si>
    <t>BTW</t>
  </si>
  <si>
    <t>normaal stroom</t>
  </si>
  <si>
    <t>totale kosten 500kWh dec</t>
  </si>
  <si>
    <t>prijs per m3</t>
  </si>
  <si>
    <t>normaal gas</t>
  </si>
  <si>
    <t>totaal kosten 321 m3 dec</t>
  </si>
  <si>
    <t>tegemoetkoming kosten</t>
  </si>
  <si>
    <t>vermindering belasting</t>
  </si>
  <si>
    <t>rekening dec 2022</t>
  </si>
  <si>
    <t>leveringskosten 2023 stroom</t>
  </si>
  <si>
    <t>netbeheerkosten 2023 stroom</t>
  </si>
  <si>
    <t>totale kosten 500kWh jan</t>
  </si>
  <si>
    <t>prijsplafond korting (contract - plafondprijs)</t>
  </si>
  <si>
    <t>rekening - prijsplafond stroom</t>
  </si>
  <si>
    <t xml:space="preserve">E.B. </t>
  </si>
  <si>
    <t>leveringskosten 2023 gas</t>
  </si>
  <si>
    <t>netbeheerkosten 2023 gas</t>
  </si>
  <si>
    <t>totale kosten 321m3 jan</t>
  </si>
  <si>
    <t>rekening - prijsplafond gas</t>
  </si>
  <si>
    <t>rekening jan 2023</t>
  </si>
  <si>
    <t>deze overnemen naar C2</t>
  </si>
  <si>
    <t>deze overnemen naar C11</t>
  </si>
  <si>
    <t>Vul B2  met verbruik en C6 met contractprijs</t>
  </si>
  <si>
    <t>Vul B11 met verbruik en C15 met contractprijs</t>
  </si>
  <si>
    <t>Vul B7 met het aantal dagen in de maand</t>
  </si>
  <si>
    <t>Vul B2  met verbruik</t>
  </si>
  <si>
    <t>In de volgende sheets zijn vaste waardes opgenomen, deze NIET aanpassen</t>
  </si>
  <si>
    <r>
      <t xml:space="preserve">In de sheets verbruik zie je een aantal </t>
    </r>
    <r>
      <rPr>
        <sz val="16"/>
        <color rgb="FFFF0000"/>
        <rFont val="Calibri"/>
        <family val="2"/>
        <scheme val="minor"/>
      </rPr>
      <t xml:space="preserve">RODE </t>
    </r>
    <r>
      <rPr>
        <sz val="11"/>
        <rFont val="Calibri"/>
        <family val="2"/>
        <scheme val="minor"/>
      </rPr>
      <t>cellen waarin je de gegevens kunt invullen.</t>
    </r>
  </si>
  <si>
    <r>
      <t xml:space="preserve">dan rekent het systeem de kosten verder uit en totaal bedragen in </t>
    </r>
    <r>
      <rPr>
        <sz val="16"/>
        <color theme="4"/>
        <rFont val="Calibri"/>
        <family val="2"/>
        <scheme val="minor"/>
      </rPr>
      <t>BLAUW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</si>
</sst>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&quot;€&quot;\ #,##0.000"/>
    <numFmt numFmtId="166" formatCode="&quot;€&quot;\ #,##0.0000;[Red]&quot;€&quot;\ \-#,##0.0000"/>
    <numFmt numFmtId="167" formatCode="&quot;€&quot;\ #,##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6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7" fontId="0" fillId="0" borderId="0" xfId="0" applyNumberFormat="1"/>
    <xf numFmtId="0" fontId="1" fillId="0" borderId="0" xfId="0" applyFont="1"/>
    <xf numFmtId="165" fontId="0" fillId="0" borderId="0" xfId="0" applyNumberFormat="1"/>
    <xf numFmtId="166" fontId="0" fillId="0" borderId="0" xfId="0" applyNumberFormat="1"/>
    <xf numFmtId="166" fontId="1" fillId="0" borderId="0" xfId="0" applyNumberFormat="1" applyFont="1"/>
    <xf numFmtId="167" fontId="0" fillId="0" borderId="0" xfId="0" applyNumberFormat="1"/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167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167" fontId="1" fillId="0" borderId="0" xfId="0" applyNumberFormat="1" applyFont="1"/>
    <xf numFmtId="164" fontId="5" fillId="0" borderId="0" xfId="0" applyNumberFormat="1" applyFont="1" applyAlignment="1">
      <alignment horizontal="left" vertical="top"/>
    </xf>
    <xf numFmtId="167" fontId="4" fillId="0" borderId="0" xfId="0" applyNumberFormat="1" applyFont="1"/>
    <xf numFmtId="0" fontId="4" fillId="0" borderId="0" xfId="0" applyFont="1"/>
    <xf numFmtId="167" fontId="5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quotePrefix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quotePrefix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7" fontId="6" fillId="0" borderId="0" xfId="0" applyNumberFormat="1" applyFont="1"/>
    <xf numFmtId="167" fontId="7" fillId="0" borderId="0" xfId="0" applyNumberFormat="1" applyFont="1"/>
    <xf numFmtId="164" fontId="7" fillId="0" borderId="0" xfId="0" applyNumberFormat="1" applyFont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FDE5F-0EC0-42F7-BFCC-AAED7E695012}">
  <dimension ref="A1:A3"/>
  <sheetViews>
    <sheetView workbookViewId="0">
      <selection activeCell="G6" sqref="G6"/>
    </sheetView>
  </sheetViews>
  <sheetFormatPr defaultRowHeight="14.4" x14ac:dyDescent="0.3"/>
  <sheetData>
    <row r="1" spans="1:1" x14ac:dyDescent="0.3">
      <c r="A1" t="s">
        <v>54</v>
      </c>
    </row>
    <row r="2" spans="1:1" ht="21" x14ac:dyDescent="0.4">
      <c r="A2" t="s">
        <v>55</v>
      </c>
    </row>
    <row r="3" spans="1:1" ht="21" x14ac:dyDescent="0.4">
      <c r="A3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A8D64-0247-4522-83C0-C6C941D3C996}">
  <dimension ref="A1:D14"/>
  <sheetViews>
    <sheetView zoomScaleNormal="100" workbookViewId="0">
      <selection activeCell="D6" sqref="D6"/>
    </sheetView>
  </sheetViews>
  <sheetFormatPr defaultRowHeight="14.4" x14ac:dyDescent="0.3"/>
  <cols>
    <col min="1" max="1" width="21.109375" bestFit="1" customWidth="1"/>
    <col min="2" max="2" width="12.88671875" bestFit="1" customWidth="1"/>
    <col min="3" max="4" width="10" bestFit="1" customWidth="1"/>
  </cols>
  <sheetData>
    <row r="1" spans="1:4" x14ac:dyDescent="0.3">
      <c r="A1" t="s">
        <v>0</v>
      </c>
      <c r="B1" s="1">
        <v>44562</v>
      </c>
      <c r="C1" s="1">
        <v>44743</v>
      </c>
      <c r="D1" s="1">
        <v>44927</v>
      </c>
    </row>
    <row r="2" spans="1:4" x14ac:dyDescent="0.3">
      <c r="A2" t="s">
        <v>1</v>
      </c>
      <c r="B2" s="4">
        <v>3.6790000000000003E-2</v>
      </c>
      <c r="C2" s="4">
        <v>3.6790000000000003E-2</v>
      </c>
      <c r="D2" s="4">
        <v>0.12598999999999999</v>
      </c>
    </row>
    <row r="3" spans="1:4" x14ac:dyDescent="0.3">
      <c r="A3" t="s">
        <v>2</v>
      </c>
      <c r="B3" s="4">
        <v>3.0499999999999999E-2</v>
      </c>
      <c r="C3" s="4">
        <v>3.0499999999999999E-2</v>
      </c>
      <c r="D3" s="4">
        <v>0</v>
      </c>
    </row>
    <row r="4" spans="1:4" x14ac:dyDescent="0.3">
      <c r="A4" t="s">
        <v>3</v>
      </c>
      <c r="B4" s="4">
        <f t="shared" ref="B4:D4" si="0">SUM(B2:B3)</f>
        <v>6.7290000000000003E-2</v>
      </c>
      <c r="C4" s="4">
        <f t="shared" si="0"/>
        <v>6.7290000000000003E-2</v>
      </c>
      <c r="D4" s="4">
        <f t="shared" si="0"/>
        <v>0.12598999999999999</v>
      </c>
    </row>
    <row r="5" spans="1:4" x14ac:dyDescent="0.3">
      <c r="A5" t="s">
        <v>4</v>
      </c>
      <c r="B5" s="4">
        <f t="shared" ref="B5:D5" si="1">B4*21%</f>
        <v>1.41309E-2</v>
      </c>
      <c r="C5" s="4">
        <f>C4*9%</f>
        <v>6.0561E-3</v>
      </c>
      <c r="D5" s="4">
        <f t="shared" si="1"/>
        <v>2.6457899999999996E-2</v>
      </c>
    </row>
    <row r="6" spans="1:4" x14ac:dyDescent="0.3">
      <c r="A6" s="2" t="s">
        <v>5</v>
      </c>
      <c r="B6" s="5">
        <f t="shared" ref="B6:D6" si="2">SUM(B4:B5)</f>
        <v>8.1420900000000004E-2</v>
      </c>
      <c r="C6" s="5">
        <f t="shared" si="2"/>
        <v>7.3346099999999997E-2</v>
      </c>
      <c r="D6" s="5">
        <f t="shared" si="2"/>
        <v>0.1524479</v>
      </c>
    </row>
    <row r="7" spans="1:4" x14ac:dyDescent="0.3">
      <c r="A7" t="s">
        <v>6</v>
      </c>
      <c r="B7" s="4">
        <v>0.36321999999999999</v>
      </c>
      <c r="C7" s="4">
        <v>0.36321999999999999</v>
      </c>
      <c r="D7" s="4">
        <v>0.48980000000000001</v>
      </c>
    </row>
    <row r="8" spans="1:4" x14ac:dyDescent="0.3">
      <c r="A8" t="s">
        <v>7</v>
      </c>
      <c r="B8" s="4">
        <v>8.6499999999999994E-2</v>
      </c>
      <c r="C8" s="4">
        <v>8.6499999999999994E-2</v>
      </c>
      <c r="D8" s="4">
        <v>0</v>
      </c>
    </row>
    <row r="9" spans="1:4" x14ac:dyDescent="0.3">
      <c r="A9" t="s">
        <v>8</v>
      </c>
      <c r="B9" s="4">
        <f t="shared" ref="B9:D9" si="3">SUM(B7:B8)</f>
        <v>0.44972000000000001</v>
      </c>
      <c r="C9" s="4">
        <f t="shared" si="3"/>
        <v>0.44972000000000001</v>
      </c>
      <c r="D9" s="4">
        <f t="shared" si="3"/>
        <v>0.48980000000000001</v>
      </c>
    </row>
    <row r="10" spans="1:4" x14ac:dyDescent="0.3">
      <c r="A10" t="s">
        <v>4</v>
      </c>
      <c r="B10" s="4">
        <f t="shared" ref="B10:D10" si="4">B9*21%</f>
        <v>9.4441200000000003E-2</v>
      </c>
      <c r="C10" s="4">
        <f>C9*9%</f>
        <v>4.0474799999999998E-2</v>
      </c>
      <c r="D10" s="4">
        <f t="shared" si="4"/>
        <v>0.102858</v>
      </c>
    </row>
    <row r="11" spans="1:4" x14ac:dyDescent="0.3">
      <c r="A11" s="2" t="s">
        <v>9</v>
      </c>
      <c r="B11" s="5">
        <f t="shared" ref="B11:D11" si="5">SUM(B9:B10)</f>
        <v>0.54416120000000001</v>
      </c>
      <c r="C11" s="5">
        <f t="shared" si="5"/>
        <v>0.49019479999999999</v>
      </c>
      <c r="D11" s="5">
        <f t="shared" si="5"/>
        <v>0.59265800000000002</v>
      </c>
    </row>
    <row r="12" spans="1:4" x14ac:dyDescent="0.3">
      <c r="A12" t="s">
        <v>10</v>
      </c>
      <c r="B12" s="4">
        <f>412.38/1.21</f>
        <v>340.80991735537191</v>
      </c>
      <c r="C12" s="4">
        <f>371.49/1.09</f>
        <v>340.81651376146789</v>
      </c>
      <c r="D12" s="4">
        <f>596.86/1.21</f>
        <v>493.27272727272731</v>
      </c>
    </row>
    <row r="13" spans="1:4" x14ac:dyDescent="0.3">
      <c r="A13" t="s">
        <v>4</v>
      </c>
      <c r="B13" s="4">
        <f>B12*21%</f>
        <v>71.570082644628101</v>
      </c>
      <c r="C13" s="4">
        <f>C12*9%</f>
        <v>30.67348623853211</v>
      </c>
      <c r="D13" s="4">
        <f>D12*21%</f>
        <v>103.58727272727273</v>
      </c>
    </row>
    <row r="14" spans="1:4" x14ac:dyDescent="0.3">
      <c r="A14" t="s">
        <v>11</v>
      </c>
      <c r="B14" s="5">
        <f>SUM(B12:B13)</f>
        <v>412.38</v>
      </c>
      <c r="C14" s="5">
        <f t="shared" ref="C14:D14" si="6">SUM(C12:C13)</f>
        <v>371.49</v>
      </c>
      <c r="D14" s="5">
        <f t="shared" si="6"/>
        <v>596.86</v>
      </c>
    </row>
  </sheetData>
  <pageMargins left="0.7" right="0.7" top="0.75" bottom="0.75" header="0.3" footer="0.3"/>
  <pageSetup paperSize="9" orientation="portrait" r:id="rId1"/>
  <ignoredErrors>
    <ignoredError sqref="C5:D5 C10:D10" formula="1"/>
    <ignoredError sqref="B4:D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7FD5F-9A59-4803-89ED-BB5E0DACD0FD}">
  <dimension ref="A1:I5"/>
  <sheetViews>
    <sheetView workbookViewId="0">
      <selection activeCell="N17" sqref="N17"/>
    </sheetView>
  </sheetViews>
  <sheetFormatPr defaultRowHeight="14.4" x14ac:dyDescent="0.3"/>
  <cols>
    <col min="1" max="1" width="26" bestFit="1" customWidth="1"/>
    <col min="2" max="2" width="4" bestFit="1" customWidth="1"/>
    <col min="3" max="3" width="9.44140625" bestFit="1" customWidth="1"/>
    <col min="4" max="4" width="7.88671875" bestFit="1" customWidth="1"/>
  </cols>
  <sheetData>
    <row r="1" spans="1:9" x14ac:dyDescent="0.3">
      <c r="A1" t="s">
        <v>12</v>
      </c>
      <c r="C1" t="s">
        <v>13</v>
      </c>
      <c r="D1" t="s">
        <v>14</v>
      </c>
      <c r="G1" t="s">
        <v>15</v>
      </c>
      <c r="H1" t="s">
        <v>16</v>
      </c>
    </row>
    <row r="2" spans="1:9" x14ac:dyDescent="0.3">
      <c r="A2" t="s">
        <v>17</v>
      </c>
      <c r="B2">
        <v>180</v>
      </c>
      <c r="C2" s="3">
        <v>0.156</v>
      </c>
      <c r="D2" s="6">
        <f>C2*0.09</f>
        <v>1.4039999999999999E-2</v>
      </c>
      <c r="E2" s="6">
        <f>C2+D2</f>
        <v>0.17004</v>
      </c>
      <c r="F2" s="3"/>
      <c r="G2" s="3">
        <v>0.15622</v>
      </c>
      <c r="H2" s="6">
        <v>3.2809999999999999E-2</v>
      </c>
      <c r="I2" s="3">
        <f>G2+H2</f>
        <v>0.18903</v>
      </c>
    </row>
    <row r="3" spans="1:9" x14ac:dyDescent="0.3">
      <c r="A3" t="s">
        <v>18</v>
      </c>
      <c r="B3">
        <v>180</v>
      </c>
      <c r="C3" s="3">
        <v>0.60609999999999997</v>
      </c>
      <c r="D3" s="6">
        <f t="shared" ref="D3:D5" si="0">C3*0.09</f>
        <v>5.4548999999999993E-2</v>
      </c>
      <c r="E3" s="3">
        <f t="shared" ref="E3:E5" si="1">C3+D3</f>
        <v>0.66064899999999993</v>
      </c>
      <c r="F3" s="3"/>
      <c r="G3" s="6">
        <v>0.7379</v>
      </c>
      <c r="H3" s="3">
        <v>0.15495999999999999</v>
      </c>
      <c r="I3" s="3">
        <f>G3+H3</f>
        <v>0.89285999999999999</v>
      </c>
    </row>
    <row r="4" spans="1:9" x14ac:dyDescent="0.3">
      <c r="A4" t="s">
        <v>19</v>
      </c>
      <c r="B4">
        <v>180</v>
      </c>
      <c r="C4" s="3">
        <v>0.156</v>
      </c>
      <c r="D4" s="6">
        <f t="shared" si="0"/>
        <v>1.4039999999999999E-2</v>
      </c>
      <c r="E4" s="3">
        <f t="shared" si="1"/>
        <v>0.17004</v>
      </c>
      <c r="F4" s="3"/>
      <c r="G4" s="3">
        <v>0.15622</v>
      </c>
      <c r="H4" s="3">
        <v>3.2809999999999999E-2</v>
      </c>
      <c r="I4" s="3">
        <f>G4+H4</f>
        <v>0.18903</v>
      </c>
    </row>
    <row r="5" spans="1:9" x14ac:dyDescent="0.3">
      <c r="A5" t="s">
        <v>20</v>
      </c>
      <c r="B5">
        <v>180</v>
      </c>
      <c r="C5" s="3">
        <v>0.4224</v>
      </c>
      <c r="D5" s="6">
        <f t="shared" si="0"/>
        <v>3.8016000000000001E-2</v>
      </c>
      <c r="E5" s="3">
        <f t="shared" si="1"/>
        <v>0.46041599999999999</v>
      </c>
      <c r="F5" s="3"/>
      <c r="G5" s="3">
        <v>0.46910000000000002</v>
      </c>
      <c r="H5" s="3">
        <v>9.6790000000000001E-2</v>
      </c>
      <c r="I5" s="3">
        <f>G5+H5</f>
        <v>0.56589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1C34B-A8A2-4AED-9724-14860BD548A5}">
  <dimension ref="A1:J23"/>
  <sheetViews>
    <sheetView tabSelected="1" workbookViewId="0">
      <selection activeCell="G11" sqref="G11"/>
    </sheetView>
  </sheetViews>
  <sheetFormatPr defaultRowHeight="14.4" x14ac:dyDescent="0.3"/>
  <cols>
    <col min="1" max="1" width="28.33203125" style="7" bestFit="1" customWidth="1"/>
    <col min="2" max="2" width="12.88671875" style="7" bestFit="1" customWidth="1"/>
    <col min="3" max="3" width="12.109375" bestFit="1" customWidth="1"/>
    <col min="4" max="4" width="12" bestFit="1" customWidth="1"/>
    <col min="10" max="10" width="9.88671875" bestFit="1" customWidth="1"/>
  </cols>
  <sheetData>
    <row r="1" spans="1:10" x14ac:dyDescent="0.3">
      <c r="A1" s="9" t="s">
        <v>21</v>
      </c>
      <c r="B1" s="9" t="s">
        <v>22</v>
      </c>
      <c r="C1" s="9" t="s">
        <v>23</v>
      </c>
      <c r="D1" s="9" t="s">
        <v>24</v>
      </c>
      <c r="G1" s="21" t="s">
        <v>50</v>
      </c>
    </row>
    <row r="2" spans="1:10" ht="21" x14ac:dyDescent="0.3">
      <c r="A2" s="9" t="s">
        <v>25</v>
      </c>
      <c r="B2" s="22">
        <v>500</v>
      </c>
      <c r="C2" s="10">
        <v>0.66669999999999996</v>
      </c>
      <c r="D2" s="10">
        <f>C2*B2</f>
        <v>333.34999999999997</v>
      </c>
      <c r="G2" s="19" t="s">
        <v>52</v>
      </c>
    </row>
    <row r="3" spans="1:10" x14ac:dyDescent="0.3">
      <c r="A3" s="9" t="s">
        <v>26</v>
      </c>
      <c r="B3" s="9">
        <v>500</v>
      </c>
      <c r="C3" s="14">
        <f>belastingen!C2</f>
        <v>3.6790000000000003E-2</v>
      </c>
      <c r="D3" s="10">
        <f t="shared" ref="D3:D8" si="0">C3*B3</f>
        <v>18.395000000000003</v>
      </c>
      <c r="G3" s="18">
        <f>C6-C3-C4-C5</f>
        <v>0.66665090000000005</v>
      </c>
      <c r="H3" s="19" t="s">
        <v>48</v>
      </c>
    </row>
    <row r="4" spans="1:10" x14ac:dyDescent="0.3">
      <c r="A4" s="9" t="s">
        <v>27</v>
      </c>
      <c r="B4" s="9">
        <v>500</v>
      </c>
      <c r="C4" s="14">
        <f>belastingen!C3</f>
        <v>3.0499999999999999E-2</v>
      </c>
      <c r="D4" s="10">
        <f t="shared" si="0"/>
        <v>15.25</v>
      </c>
    </row>
    <row r="5" spans="1:10" x14ac:dyDescent="0.3">
      <c r="A5" s="9" t="s">
        <v>28</v>
      </c>
      <c r="B5" s="9">
        <v>500</v>
      </c>
      <c r="C5" s="14">
        <f>0.09*C2+0.09*C3+0.09*C4</f>
        <v>6.6059099999999996E-2</v>
      </c>
      <c r="D5" s="10">
        <f t="shared" si="0"/>
        <v>33.02955</v>
      </c>
    </row>
    <row r="6" spans="1:10" ht="21" x14ac:dyDescent="0.3">
      <c r="A6" s="9" t="s">
        <v>29</v>
      </c>
      <c r="B6" s="9">
        <v>500</v>
      </c>
      <c r="C6" s="17">
        <v>0.8</v>
      </c>
      <c r="D6" s="10">
        <f t="shared" si="0"/>
        <v>400</v>
      </c>
    </row>
    <row r="7" spans="1:10" ht="21" x14ac:dyDescent="0.3">
      <c r="A7" s="9" t="s">
        <v>17</v>
      </c>
      <c r="B7" s="23">
        <v>31</v>
      </c>
      <c r="C7" s="10">
        <f>'vaste kosten'!E2</f>
        <v>0.17004</v>
      </c>
      <c r="D7" s="10">
        <f t="shared" si="0"/>
        <v>5.2712399999999997</v>
      </c>
    </row>
    <row r="8" spans="1:10" x14ac:dyDescent="0.3">
      <c r="A8" s="9" t="s">
        <v>18</v>
      </c>
      <c r="B8" s="9">
        <f>B7</f>
        <v>31</v>
      </c>
      <c r="C8" s="11">
        <f>'vaste kosten'!E3</f>
        <v>0.66064899999999993</v>
      </c>
      <c r="D8" s="10">
        <f t="shared" si="0"/>
        <v>20.480118999999998</v>
      </c>
    </row>
    <row r="9" spans="1:10" x14ac:dyDescent="0.3">
      <c r="A9" s="9" t="s">
        <v>30</v>
      </c>
      <c r="B9" s="9"/>
      <c r="C9" s="9"/>
      <c r="D9" s="15">
        <f>SUM(D6:D8)</f>
        <v>425.75135899999998</v>
      </c>
    </row>
    <row r="10" spans="1:10" x14ac:dyDescent="0.3">
      <c r="A10" s="9"/>
      <c r="B10" s="9"/>
      <c r="C10" s="9"/>
      <c r="D10" s="9"/>
      <c r="G10" s="19" t="s">
        <v>51</v>
      </c>
    </row>
    <row r="11" spans="1:10" ht="21" x14ac:dyDescent="0.3">
      <c r="A11" s="9" t="s">
        <v>31</v>
      </c>
      <c r="B11" s="23">
        <v>321</v>
      </c>
      <c r="C11" s="10">
        <v>1.3851</v>
      </c>
      <c r="D11" s="11">
        <f>C11*B11</f>
        <v>444.61709999999999</v>
      </c>
      <c r="G11" s="18">
        <f>C15-C14-C13-C12</f>
        <v>1.3851461999999999</v>
      </c>
      <c r="H11" s="19" t="s">
        <v>49</v>
      </c>
    </row>
    <row r="12" spans="1:10" x14ac:dyDescent="0.3">
      <c r="A12" s="9" t="s">
        <v>26</v>
      </c>
      <c r="B12" s="9">
        <v>321</v>
      </c>
      <c r="C12" s="10">
        <f>belastingen!C7</f>
        <v>0.36321999999999999</v>
      </c>
      <c r="D12" s="11">
        <f t="shared" ref="D12:D17" si="1">C12*B12</f>
        <v>116.59362</v>
      </c>
      <c r="J12" s="6"/>
    </row>
    <row r="13" spans="1:10" x14ac:dyDescent="0.3">
      <c r="A13" s="9" t="s">
        <v>27</v>
      </c>
      <c r="B13" s="9">
        <v>321</v>
      </c>
      <c r="C13" s="10">
        <f>belastingen!C8</f>
        <v>8.6499999999999994E-2</v>
      </c>
      <c r="D13" s="11">
        <f t="shared" si="1"/>
        <v>27.766499999999997</v>
      </c>
    </row>
    <row r="14" spans="1:10" x14ac:dyDescent="0.3">
      <c r="A14" s="9" t="s">
        <v>28</v>
      </c>
      <c r="B14" s="9">
        <v>321</v>
      </c>
      <c r="C14" s="10">
        <f>0.09*C11+0.09*C12+0.09*C13</f>
        <v>0.16513379999999997</v>
      </c>
      <c r="D14" s="11">
        <f t="shared" si="1"/>
        <v>53.007949799999992</v>
      </c>
      <c r="J14" s="6"/>
    </row>
    <row r="15" spans="1:10" ht="21" x14ac:dyDescent="0.3">
      <c r="A15" s="9" t="s">
        <v>32</v>
      </c>
      <c r="B15" s="9">
        <v>321</v>
      </c>
      <c r="C15" s="20">
        <v>2</v>
      </c>
      <c r="D15" s="15">
        <f t="shared" si="1"/>
        <v>642</v>
      </c>
    </row>
    <row r="16" spans="1:10" x14ac:dyDescent="0.3">
      <c r="A16" s="9" t="s">
        <v>19</v>
      </c>
      <c r="B16" s="9">
        <f>B7</f>
        <v>31</v>
      </c>
      <c r="C16" s="10">
        <f>'vaste kosten'!E4</f>
        <v>0.17004</v>
      </c>
      <c r="D16" s="11">
        <f t="shared" si="1"/>
        <v>5.2712399999999997</v>
      </c>
    </row>
    <row r="17" spans="1:4" x14ac:dyDescent="0.3">
      <c r="A17" s="9" t="s">
        <v>20</v>
      </c>
      <c r="B17" s="9">
        <f>B7</f>
        <v>31</v>
      </c>
      <c r="C17" s="10">
        <f>'vaste kosten'!E5</f>
        <v>0.46041599999999999</v>
      </c>
      <c r="D17" s="11">
        <f t="shared" si="1"/>
        <v>14.272895999999999</v>
      </c>
    </row>
    <row r="18" spans="1:4" x14ac:dyDescent="0.3">
      <c r="A18" s="9" t="s">
        <v>33</v>
      </c>
      <c r="B18" s="9"/>
      <c r="C18" s="9"/>
      <c r="D18" s="15">
        <f>SUM(D15:D17)</f>
        <v>661.54413599999998</v>
      </c>
    </row>
    <row r="19" spans="1:4" x14ac:dyDescent="0.3">
      <c r="A19" s="9"/>
      <c r="B19" s="9"/>
      <c r="C19" s="9"/>
      <c r="D19" s="9"/>
    </row>
    <row r="20" spans="1:4" x14ac:dyDescent="0.3">
      <c r="A20" s="9" t="s">
        <v>34</v>
      </c>
      <c r="B20" s="9"/>
      <c r="C20" s="9"/>
      <c r="D20" s="11">
        <v>-190</v>
      </c>
    </row>
    <row r="21" spans="1:4" x14ac:dyDescent="0.3">
      <c r="A21" s="9" t="s">
        <v>35</v>
      </c>
      <c r="B21" s="11">
        <f xml:space="preserve"> 371.49/6</f>
        <v>61.914999999999999</v>
      </c>
      <c r="C21" s="9"/>
      <c r="D21" s="11">
        <f>-B21</f>
        <v>-61.914999999999999</v>
      </c>
    </row>
    <row r="22" spans="1:4" x14ac:dyDescent="0.3">
      <c r="A22" s="9"/>
      <c r="B22" s="9"/>
      <c r="C22" s="9"/>
      <c r="D22" s="9"/>
    </row>
    <row r="23" spans="1:4" ht="21" x14ac:dyDescent="0.3">
      <c r="A23" s="9" t="s">
        <v>36</v>
      </c>
      <c r="B23" s="9"/>
      <c r="C23" s="9"/>
      <c r="D23" s="28">
        <f>D9+D18+D20+D21</f>
        <v>835.38049499999988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7F1F3-F261-4D8B-B789-C15B913E2D96}">
  <dimension ref="A1:H25"/>
  <sheetViews>
    <sheetView topLeftCell="A3" workbookViewId="0">
      <selection activeCell="C21" sqref="C21"/>
    </sheetView>
  </sheetViews>
  <sheetFormatPr defaultRowHeight="14.4" x14ac:dyDescent="0.3"/>
  <cols>
    <col min="1" max="1" width="28.5546875" customWidth="1"/>
    <col min="2" max="2" width="12.88671875" bestFit="1" customWidth="1"/>
    <col min="3" max="3" width="12.109375" bestFit="1" customWidth="1"/>
    <col min="4" max="4" width="15.21875" bestFit="1" customWidth="1"/>
  </cols>
  <sheetData>
    <row r="1" spans="1:7" s="9" customFormat="1" x14ac:dyDescent="0.3">
      <c r="A1" s="9" t="s">
        <v>21</v>
      </c>
      <c r="B1" s="9" t="s">
        <v>22</v>
      </c>
      <c r="C1" s="9" t="s">
        <v>23</v>
      </c>
      <c r="D1" s="9" t="s">
        <v>24</v>
      </c>
    </row>
    <row r="2" spans="1:7" ht="21" x14ac:dyDescent="0.3">
      <c r="A2" s="7" t="s">
        <v>25</v>
      </c>
      <c r="B2" s="24">
        <v>500</v>
      </c>
      <c r="C2" s="26">
        <f>'verbruik dec 2022'!C2</f>
        <v>0.66669999999999996</v>
      </c>
      <c r="D2" s="6">
        <f>C2*B2</f>
        <v>333.34999999999997</v>
      </c>
      <c r="G2" s="21" t="s">
        <v>53</v>
      </c>
    </row>
    <row r="3" spans="1:7" x14ac:dyDescent="0.3">
      <c r="A3" s="7" t="s">
        <v>26</v>
      </c>
      <c r="B3" s="7">
        <f>B2</f>
        <v>500</v>
      </c>
      <c r="C3" s="6">
        <f>belastingen!D2</f>
        <v>0.12598999999999999</v>
      </c>
      <c r="D3" s="6">
        <f t="shared" ref="D3:D6" si="0">C3*B3</f>
        <v>62.994999999999997</v>
      </c>
      <c r="G3" s="19" t="s">
        <v>52</v>
      </c>
    </row>
    <row r="4" spans="1:7" x14ac:dyDescent="0.3">
      <c r="A4" s="7" t="s">
        <v>27</v>
      </c>
      <c r="B4" s="7">
        <f>B2</f>
        <v>500</v>
      </c>
      <c r="C4" s="6">
        <f>belastingen!D3</f>
        <v>0</v>
      </c>
      <c r="D4" s="6">
        <f t="shared" si="0"/>
        <v>0</v>
      </c>
    </row>
    <row r="5" spans="1:7" x14ac:dyDescent="0.3">
      <c r="A5" s="7" t="s">
        <v>28</v>
      </c>
      <c r="B5" s="7">
        <f>B2</f>
        <v>500</v>
      </c>
      <c r="C5" s="6">
        <f>belastingen!D5</f>
        <v>2.6457899999999996E-2</v>
      </c>
      <c r="D5" s="6">
        <f t="shared" si="0"/>
        <v>13.228949999999998</v>
      </c>
    </row>
    <row r="6" spans="1:7" x14ac:dyDescent="0.3">
      <c r="A6" s="7" t="s">
        <v>29</v>
      </c>
      <c r="B6" s="7">
        <f>B2</f>
        <v>500</v>
      </c>
      <c r="C6" s="6">
        <f>SUM(C2:C5)</f>
        <v>0.81914789999999993</v>
      </c>
      <c r="D6" s="6">
        <f t="shared" si="0"/>
        <v>409.57394999999997</v>
      </c>
      <c r="G6" s="6"/>
    </row>
    <row r="7" spans="1:7" ht="21" x14ac:dyDescent="0.3">
      <c r="A7" t="s">
        <v>37</v>
      </c>
      <c r="B7" s="25">
        <v>31</v>
      </c>
      <c r="C7" s="6">
        <f>'vaste kosten'!I2</f>
        <v>0.18903</v>
      </c>
      <c r="D7" s="6">
        <v>5.8538333333333332</v>
      </c>
    </row>
    <row r="8" spans="1:7" x14ac:dyDescent="0.3">
      <c r="A8" t="s">
        <v>38</v>
      </c>
      <c r="B8" s="7">
        <f>B7</f>
        <v>31</v>
      </c>
      <c r="C8" s="6">
        <f>'vaste kosten'!I3</f>
        <v>0.89285999999999999</v>
      </c>
      <c r="D8" s="6">
        <v>22.734711111111107</v>
      </c>
    </row>
    <row r="9" spans="1:7" x14ac:dyDescent="0.3">
      <c r="A9" s="7" t="s">
        <v>39</v>
      </c>
      <c r="B9" s="7"/>
      <c r="C9" s="6"/>
      <c r="D9" s="6">
        <f>SUM(D6:D8)</f>
        <v>438.16249444444441</v>
      </c>
    </row>
    <row r="10" spans="1:7" s="9" customFormat="1" ht="28.8" x14ac:dyDescent="0.3">
      <c r="A10" s="7" t="s">
        <v>40</v>
      </c>
      <c r="B10" s="9">
        <v>340</v>
      </c>
      <c r="C10" s="10">
        <f>-(C6-0.4)</f>
        <v>-0.41914789999999991</v>
      </c>
      <c r="D10" s="13">
        <f>B10*C10</f>
        <v>-142.51028599999998</v>
      </c>
    </row>
    <row r="11" spans="1:7" x14ac:dyDescent="0.3">
      <c r="A11" s="7" t="s">
        <v>41</v>
      </c>
      <c r="B11" s="9"/>
      <c r="C11" s="6"/>
      <c r="D11" s="16">
        <f>D9+D10</f>
        <v>295.65220844444445</v>
      </c>
    </row>
    <row r="12" spans="1:7" x14ac:dyDescent="0.3">
      <c r="A12" s="7"/>
      <c r="B12" s="9"/>
      <c r="C12" s="6"/>
      <c r="D12" s="6"/>
    </row>
    <row r="13" spans="1:7" ht="21" x14ac:dyDescent="0.3">
      <c r="A13" s="7" t="s">
        <v>31</v>
      </c>
      <c r="B13" s="23">
        <v>321</v>
      </c>
      <c r="C13" s="26">
        <f>'verbruik dec 2022'!C11</f>
        <v>1.3851</v>
      </c>
      <c r="D13" s="6">
        <f>B13*C13</f>
        <v>444.61709999999999</v>
      </c>
    </row>
    <row r="14" spans="1:7" x14ac:dyDescent="0.3">
      <c r="A14" s="7" t="s">
        <v>42</v>
      </c>
      <c r="B14" s="9">
        <f>B13</f>
        <v>321</v>
      </c>
      <c r="C14" s="6">
        <f>belastingen!D9</f>
        <v>0.48980000000000001</v>
      </c>
      <c r="D14" s="6">
        <f t="shared" ref="D14:D21" si="1">B14*C14</f>
        <v>157.22579999999999</v>
      </c>
    </row>
    <row r="15" spans="1:7" x14ac:dyDescent="0.3">
      <c r="A15" s="7" t="s">
        <v>27</v>
      </c>
      <c r="B15" s="9">
        <f>B13</f>
        <v>321</v>
      </c>
      <c r="C15" s="6">
        <f>belastingen!D8</f>
        <v>0</v>
      </c>
      <c r="D15" s="6">
        <f t="shared" si="1"/>
        <v>0</v>
      </c>
    </row>
    <row r="16" spans="1:7" x14ac:dyDescent="0.3">
      <c r="A16" s="7" t="s">
        <v>28</v>
      </c>
      <c r="B16" s="9">
        <f>B13</f>
        <v>321</v>
      </c>
      <c r="C16" s="6">
        <f>belastingen!D10</f>
        <v>0.102858</v>
      </c>
      <c r="D16" s="6">
        <f t="shared" si="1"/>
        <v>33.017417999999999</v>
      </c>
    </row>
    <row r="17" spans="1:8" x14ac:dyDescent="0.3">
      <c r="A17" s="7" t="s">
        <v>32</v>
      </c>
      <c r="B17" s="9">
        <f>B13</f>
        <v>321</v>
      </c>
      <c r="C17" s="6">
        <f>SUM(C13:C16)</f>
        <v>1.9777580000000001</v>
      </c>
      <c r="D17" s="16">
        <f t="shared" si="1"/>
        <v>634.86031800000001</v>
      </c>
      <c r="H17" s="6"/>
    </row>
    <row r="18" spans="1:8" x14ac:dyDescent="0.3">
      <c r="A18" t="s">
        <v>43</v>
      </c>
      <c r="B18" s="9">
        <f>B7</f>
        <v>31</v>
      </c>
      <c r="C18" s="6">
        <f>'vaste kosten'!I4</f>
        <v>0.18903</v>
      </c>
      <c r="D18" s="6">
        <f t="shared" si="1"/>
        <v>5.8599300000000003</v>
      </c>
    </row>
    <row r="19" spans="1:8" x14ac:dyDescent="0.3">
      <c r="A19" t="s">
        <v>44</v>
      </c>
      <c r="B19" s="9">
        <f>B7</f>
        <v>31</v>
      </c>
      <c r="C19" s="6">
        <f>'vaste kosten'!I5</f>
        <v>0.56589</v>
      </c>
      <c r="D19" s="6">
        <f t="shared" si="1"/>
        <v>17.542590000000001</v>
      </c>
    </row>
    <row r="20" spans="1:8" x14ac:dyDescent="0.3">
      <c r="A20" s="7" t="s">
        <v>45</v>
      </c>
      <c r="B20" s="9"/>
      <c r="C20" s="6"/>
      <c r="D20" s="6">
        <f>SUM(D17:D19)</f>
        <v>658.26283799999999</v>
      </c>
    </row>
    <row r="21" spans="1:8" s="9" customFormat="1" ht="28.8" x14ac:dyDescent="0.3">
      <c r="A21" s="7" t="s">
        <v>40</v>
      </c>
      <c r="B21" s="9">
        <v>221</v>
      </c>
      <c r="C21" s="11">
        <f>-(C17-1.45)</f>
        <v>-0.52775800000000017</v>
      </c>
      <c r="D21" s="12">
        <f t="shared" si="1"/>
        <v>-116.63451800000004</v>
      </c>
    </row>
    <row r="22" spans="1:8" x14ac:dyDescent="0.3">
      <c r="A22" s="7" t="s">
        <v>46</v>
      </c>
      <c r="B22" s="9"/>
      <c r="C22" s="6"/>
      <c r="D22" s="16">
        <f>D20+D21</f>
        <v>541.62831999999992</v>
      </c>
    </row>
    <row r="23" spans="1:8" x14ac:dyDescent="0.3">
      <c r="B23" s="9"/>
      <c r="C23" s="6"/>
      <c r="D23" s="6"/>
    </row>
    <row r="24" spans="1:8" x14ac:dyDescent="0.3">
      <c r="A24" s="7" t="s">
        <v>35</v>
      </c>
      <c r="B24" s="8">
        <f>596.86/12</f>
        <v>49.738333333333337</v>
      </c>
      <c r="C24" s="6"/>
      <c r="D24" s="6">
        <f>-B24</f>
        <v>-49.738333333333337</v>
      </c>
    </row>
    <row r="25" spans="1:8" ht="21" x14ac:dyDescent="0.4">
      <c r="A25" s="7" t="s">
        <v>47</v>
      </c>
      <c r="B25" s="9"/>
      <c r="D25" s="27">
        <f>D11+D22+D24</f>
        <v>787.54219511111103</v>
      </c>
    </row>
  </sheetData>
  <pageMargins left="0.7" right="0.7" top="0.75" bottom="0.75" header="0.3" footer="0.3"/>
  <pageSetup paperSize="9" orientation="portrait" r:id="rId1"/>
  <ignoredErrors>
    <ignoredError sqref="D2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40E8CF0D554E47918B6587A906B5EA" ma:contentTypeVersion="14" ma:contentTypeDescription="Een nieuw document maken." ma:contentTypeScope="" ma:versionID="25d1b97d2a49da3f6d232e4c7542e8fe">
  <xsd:schema xmlns:xsd="http://www.w3.org/2001/XMLSchema" xmlns:xs="http://www.w3.org/2001/XMLSchema" xmlns:p="http://schemas.microsoft.com/office/2006/metadata/properties" xmlns:ns2="1a0e2b52-a8be-468a-83b8-6b4512018ddd" xmlns:ns3="0baf9fa2-c6ef-4a74-bd98-b819d7970354" targetNamespace="http://schemas.microsoft.com/office/2006/metadata/properties" ma:root="true" ma:fieldsID="899116402657b38e5214706ab938aa68" ns2:_="" ns3:_="">
    <xsd:import namespace="1a0e2b52-a8be-468a-83b8-6b4512018ddd"/>
    <xsd:import namespace="0baf9fa2-c6ef-4a74-bd98-b819d79703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e2b52-a8be-468a-83b8-6b4512018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3a22f517-e8d0-4605-9b25-e8f7caca75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af9fa2-c6ef-4a74-bd98-b819d7970354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7d3b2bd-4077-48f7-8cc9-8496192b4c4a}" ma:internalName="TaxCatchAll" ma:showField="CatchAllData" ma:web="0baf9fa2-c6ef-4a74-bd98-b819d79703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af9fa2-c6ef-4a74-bd98-b819d7970354" xsi:nil="true"/>
    <lcf76f155ced4ddcb4097134ff3c332f xmlns="1a0e2b52-a8be-468a-83b8-6b4512018dd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230B0B1-38E5-490E-AF2F-2A4DC4A3CD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8AEAD2-6A53-4B0F-BF58-245526B37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e2b52-a8be-468a-83b8-6b4512018ddd"/>
    <ds:schemaRef ds:uri="0baf9fa2-c6ef-4a74-bd98-b819d7970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C9FBF7-19BC-48CC-9638-5A4946A17A2A}">
  <ds:schemaRefs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1a0e2b52-a8be-468a-83b8-6b4512018ddd"/>
    <ds:schemaRef ds:uri="http://schemas.microsoft.com/office/2006/metadata/properties"/>
    <ds:schemaRef ds:uri="http://schemas.microsoft.com/office/2006/documentManagement/types"/>
    <ds:schemaRef ds:uri="0baf9fa2-c6ef-4a74-bd98-b819d7970354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Uitleg data</vt:lpstr>
      <vt:lpstr>belastingen</vt:lpstr>
      <vt:lpstr>vaste kosten</vt:lpstr>
      <vt:lpstr>verbruik dec 2022</vt:lpstr>
      <vt:lpstr>verbruik jan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C Janssen</cp:lastModifiedBy>
  <cp:revision/>
  <dcterms:created xsi:type="dcterms:W3CDTF">2023-02-03T10:43:45Z</dcterms:created>
  <dcterms:modified xsi:type="dcterms:W3CDTF">2023-02-28T20:03:32Z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0x0101001B40E8CF0D554E47918B6587A906B5EA</vt:lpwstr>
  </property>
  <property fmtid="{D5CDD505-2E9C-101B-9397-08002B2CF9AE}" pid="3" name="MediaServiceImageTags">
    <vt:lpwstr/>
  </property>
</Properties>
</file>